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9d1ef35d004e1d4/Skrivebord/Excel/FFL2026/"/>
    </mc:Choice>
  </mc:AlternateContent>
  <xr:revisionPtr revIDLastSave="14" documentId="8_{B650E015-99F7-49FB-B142-E72B2F192C19}" xr6:coauthVersionLast="47" xr6:coauthVersionMax="47" xr10:uidLastSave="{CE0E8E28-9EE7-482C-B364-0D596E8FF90A}"/>
  <bookViews>
    <workbookView xWindow="-98" yWindow="-98" windowWidth="21795" windowHeight="12975" xr2:uid="{A33B00B2-6CFC-4D78-9741-980B340A7B3E}"/>
  </bookViews>
  <sheets>
    <sheet name="FFL2026-TilskudsberegnerGY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0" i="1" l="1"/>
  <c r="I58" i="1"/>
  <c r="O58" i="1" s="1"/>
  <c r="O57" i="1"/>
  <c r="I57" i="1"/>
  <c r="O55" i="1"/>
  <c r="I55" i="1"/>
  <c r="O53" i="1"/>
  <c r="I52" i="1"/>
  <c r="O52" i="1" s="1"/>
  <c r="O51" i="1"/>
  <c r="I51" i="1"/>
  <c r="O50" i="1"/>
  <c r="I49" i="1"/>
  <c r="O49" i="1" s="1"/>
  <c r="I48" i="1"/>
  <c r="O48" i="1" s="1"/>
  <c r="I47" i="1"/>
  <c r="O47" i="1" s="1"/>
  <c r="O46" i="1"/>
  <c r="I46" i="1"/>
  <c r="O44" i="1"/>
  <c r="I44" i="1"/>
  <c r="O43" i="1"/>
  <c r="I43" i="1"/>
  <c r="I42" i="1"/>
  <c r="O42" i="1" s="1"/>
  <c r="I41" i="1"/>
  <c r="O41" i="1" s="1"/>
  <c r="O40" i="1"/>
  <c r="I40" i="1"/>
  <c r="I39" i="1"/>
  <c r="O39" i="1" s="1"/>
  <c r="I38" i="1"/>
  <c r="O38" i="1" s="1"/>
  <c r="I37" i="1"/>
  <c r="O37" i="1" s="1"/>
  <c r="O33" i="1"/>
  <c r="N31" i="1"/>
  <c r="I29" i="1"/>
  <c r="O29" i="1" s="1"/>
  <c r="I28" i="1"/>
  <c r="O28" i="1" s="1"/>
  <c r="O27" i="1"/>
  <c r="I27" i="1"/>
  <c r="I26" i="1"/>
  <c r="O26" i="1" s="1"/>
  <c r="O25" i="1"/>
  <c r="I25" i="1"/>
  <c r="I24" i="1"/>
  <c r="O24" i="1" s="1"/>
  <c r="I23" i="1"/>
  <c r="O23" i="1" s="1"/>
  <c r="I22" i="1"/>
  <c r="O22" i="1" s="1"/>
  <c r="I20" i="1"/>
  <c r="O20" i="1" s="1"/>
  <c r="I19" i="1"/>
  <c r="O19" i="1" s="1"/>
  <c r="O18" i="1"/>
  <c r="I18" i="1"/>
  <c r="O17" i="1"/>
  <c r="I17" i="1"/>
  <c r="O16" i="1"/>
  <c r="I16" i="1"/>
  <c r="L32" i="1" s="1"/>
  <c r="I15" i="1"/>
  <c r="O15" i="1" s="1"/>
  <c r="I14" i="1"/>
  <c r="K32" i="1" s="1"/>
  <c r="I13" i="1"/>
  <c r="O13" i="1" s="1"/>
  <c r="D13" i="1"/>
  <c r="D10" i="1"/>
  <c r="D8" i="1"/>
  <c r="D7" i="1"/>
  <c r="O11" i="1" l="1"/>
  <c r="N32" i="1"/>
  <c r="O32" i="1" s="1"/>
  <c r="K31" i="1"/>
  <c r="O31" i="1" s="1"/>
  <c r="L31" i="1"/>
  <c r="M31" i="1"/>
  <c r="O14" i="1"/>
  <c r="O62" i="1" l="1"/>
</calcChain>
</file>

<file path=xl/sharedStrings.xml><?xml version="1.0" encoding="utf-8"?>
<sst xmlns="http://schemas.openxmlformats.org/spreadsheetml/2006/main" count="115" uniqueCount="89">
  <si>
    <t>Estimeret tilskud 2026</t>
  </si>
  <si>
    <t>Note</t>
  </si>
  <si>
    <t>For nærmere definitioner henvises til UVM´s PG-Instruks</t>
  </si>
  <si>
    <t>Grunddata:</t>
  </si>
  <si>
    <t>Private gymnasier (2 og 3 årig), hf, IB, m.m.</t>
  </si>
  <si>
    <t>Elever</t>
  </si>
  <si>
    <t>Feb. 2026 *)</t>
  </si>
  <si>
    <t>Sept. 2026 *)</t>
  </si>
  <si>
    <t>Skolens navn:</t>
  </si>
  <si>
    <t>XXX</t>
  </si>
  <si>
    <t>Elevtallet der skal indtastes er skolens elevtal 20 skoledage efter semesterstart, jf. UVM´s PG-Instruks.</t>
  </si>
  <si>
    <t>stx</t>
  </si>
  <si>
    <t>Elever på 1. semester på 1. skoleperiode af fuldtidsuddannelser skal tælles på den 60. skoledag</t>
  </si>
  <si>
    <t>hf</t>
  </si>
  <si>
    <t xml:space="preserve"> </t>
  </si>
  <si>
    <t>Takst</t>
  </si>
  <si>
    <t>Tilskud</t>
  </si>
  <si>
    <t>Elevtallet vil være et skøn, da tilskuddet er baseret på elevtal i finansåret.</t>
  </si>
  <si>
    <t>Steiner hf</t>
  </si>
  <si>
    <t>IB</t>
  </si>
  <si>
    <t>Pre-IB</t>
  </si>
  <si>
    <r>
      <t>Grundtilskud</t>
    </r>
    <r>
      <rPr>
        <b/>
        <sz val="9"/>
        <rFont val="Arial"/>
        <family val="2"/>
      </rPr>
      <t xml:space="preserve"> (note)</t>
    </r>
  </si>
  <si>
    <t>-</t>
  </si>
  <si>
    <t>Dog maks. 11.060 kr./elev</t>
  </si>
  <si>
    <t>Team DK</t>
  </si>
  <si>
    <t>Lycée Prins Henrik og Sankt Petri Skole modtager IKKE grundtilskud</t>
  </si>
  <si>
    <t>Stud. K.</t>
  </si>
  <si>
    <t>Fællesudgiftstaxameter stx</t>
  </si>
  <si>
    <t>Enkeltfag, 1-årige:</t>
  </si>
  <si>
    <t>Fællesudgiftstaxameter hf 2 årig</t>
  </si>
  <si>
    <t>Enk. fag (antal fag) - løftet 1 niv.</t>
  </si>
  <si>
    <t>Fællesudgiftstaxameter Steiner hf</t>
  </si>
  <si>
    <t>Enk. fag (antal fag) - løftet 2 niv.</t>
  </si>
  <si>
    <t>Fællesudgiftstaxameter IB</t>
  </si>
  <si>
    <t>Enk. fag (antal fag) - løftet 3 niv.</t>
  </si>
  <si>
    <t>Fællesudgiftstaxameter Pre-IB</t>
  </si>
  <si>
    <t>Fællesudgiftstaxameter Team-Danmark</t>
  </si>
  <si>
    <t>Enkeltfag under 1 år indgår af tekniske årsager ikke i beregneren</t>
  </si>
  <si>
    <t>Fællesudgiftstaxameter Studenterkursus</t>
  </si>
  <si>
    <t>Fællesudgiftstaxameter enkeltfag</t>
  </si>
  <si>
    <t>Antal færdige elever</t>
  </si>
  <si>
    <t>Bygningstaxameter stx</t>
  </si>
  <si>
    <t>Bygningstaxameter hf 2-årig</t>
  </si>
  <si>
    <t>Bygningstaxameter Steiner hf</t>
  </si>
  <si>
    <t>Bygningstaxameter IB</t>
  </si>
  <si>
    <t>Bygningstaxameter Pre-IB</t>
  </si>
  <si>
    <t>Bygningstaxameter Team-Danmark</t>
  </si>
  <si>
    <t>Bygningstaxameter Studenterkursus</t>
  </si>
  <si>
    <t>Antal elever med A-niveau</t>
  </si>
  <si>
    <t>Bygningstaxameter enkeltfag</t>
  </si>
  <si>
    <t>Lycée Prins Henrik og Sankt Petri Skole modtager IKKE uddannelsestypetilskud</t>
  </si>
  <si>
    <r>
      <t xml:space="preserve">Uddannelsestypetilskud 1  </t>
    </r>
    <r>
      <rPr>
        <b/>
        <sz val="9"/>
        <rFont val="Arial"/>
        <family val="2"/>
      </rPr>
      <t>(note)</t>
    </r>
  </si>
  <si>
    <r>
      <t>Uddannelsestypetilskud 2</t>
    </r>
    <r>
      <rPr>
        <b/>
        <sz val="9"/>
        <rFont val="Arial"/>
        <family val="2"/>
      </rPr>
      <t xml:space="preserve"> (note)</t>
    </r>
  </si>
  <si>
    <t xml:space="preserve">Dog maks. 11.060 kr./elev. Skolen skal have mere end et uddannelsestilbud (stx og hf, stx og IB </t>
  </si>
  <si>
    <t>Udbudstilskud IB</t>
  </si>
  <si>
    <t>eller andet for at opnå uddannelsestypetilskud 2)</t>
  </si>
  <si>
    <t>Team Danmark og enkeltfag kan IKKE udløse uddannelsestypetilskud 2</t>
  </si>
  <si>
    <t>Enk.fag (antal fag)</t>
  </si>
  <si>
    <t>Enk.fag - 2 år på 1 år (antal fag)</t>
  </si>
  <si>
    <t>Undervisningstaxameter stx</t>
  </si>
  <si>
    <t>Undervisningstaxameter hf 2-årig</t>
  </si>
  <si>
    <t>Kostelever</t>
  </si>
  <si>
    <t>Undervisningstaxameter Steiner hf</t>
  </si>
  <si>
    <t>Over 18 år</t>
  </si>
  <si>
    <t>Undervisningstaxameter IB</t>
  </si>
  <si>
    <t>Under 18 år</t>
  </si>
  <si>
    <t>Undervisningstaxameter Pre-IB</t>
  </si>
  <si>
    <t>Undervisningstaxameter Team-Danmark</t>
  </si>
  <si>
    <t>Undervisningstaxameter Studenterkursus</t>
  </si>
  <si>
    <t>Græsk/Latin *)</t>
  </si>
  <si>
    <t>Undervisningstaxameter enkeltfag</t>
  </si>
  <si>
    <t>(skriv 1 hvis ja og 0 hvis nej)</t>
  </si>
  <si>
    <t>Færdiggørelsestaxameter stx</t>
  </si>
  <si>
    <t>Færdiggørelsestaxameter hf 2-årig</t>
  </si>
  <si>
    <t>Færdiggørelsestaxameter Steiner hf</t>
  </si>
  <si>
    <t>Færdiggørelsestaxameter IB</t>
  </si>
  <si>
    <r>
      <t xml:space="preserve">Færdiggørelsestaxameter Pre-IB </t>
    </r>
    <r>
      <rPr>
        <b/>
        <sz val="9"/>
        <rFont val="Arial"/>
        <family val="2"/>
      </rPr>
      <t>(note)</t>
    </r>
  </si>
  <si>
    <t>Der udbetales IKKE færdiggørelsestaxameter for Pre-IB</t>
  </si>
  <si>
    <t>Færdiggørelsestaxameter Team-Danmark</t>
  </si>
  <si>
    <t>Færdiggørelsestaxameter Studenterkursus</t>
  </si>
  <si>
    <r>
      <t xml:space="preserve">Færdiggørelsestaxameter enkeltfag </t>
    </r>
    <r>
      <rPr>
        <b/>
        <sz val="9"/>
        <rFont val="Arial"/>
        <family val="2"/>
      </rPr>
      <t>(note)</t>
    </r>
  </si>
  <si>
    <t>Der udbetales IKKE færdiggørelsestaxameter for enkeltfagselever</t>
  </si>
  <si>
    <t>Elever på A-niveau</t>
  </si>
  <si>
    <t>Ekstra tilskudsudløsende A-fag (fys, ke, bio, mus, biotek og geovidensk)</t>
  </si>
  <si>
    <t>Kostskoletilskud</t>
  </si>
  <si>
    <t>Kostskoletilskud under 18 år</t>
  </si>
  <si>
    <t>Studieretning med græsk og latin</t>
  </si>
  <si>
    <t>Har skolen oprettet en studieretning med mindst 7 elever med græsk og latin?</t>
  </si>
  <si>
    <t>I alt forventet tilskud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</si>
</sst>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8" x14ac:knownFonts="1">
    <font>
      <sz val="11"/>
      <color theme="1"/>
      <name val="Aptos Narrow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2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0" xfId="0" applyFont="1"/>
    <xf numFmtId="0" fontId="6" fillId="0" borderId="0" xfId="0" applyFont="1"/>
    <xf numFmtId="49" fontId="6" fillId="0" borderId="0" xfId="0" applyNumberFormat="1" applyFont="1"/>
    <xf numFmtId="14" fontId="6" fillId="0" borderId="0" xfId="0" applyNumberFormat="1" applyFont="1"/>
    <xf numFmtId="164" fontId="7" fillId="0" borderId="0" xfId="0" applyNumberFormat="1" applyFont="1"/>
    <xf numFmtId="0" fontId="4" fillId="2" borderId="1" xfId="0" applyFont="1" applyFill="1" applyBorder="1"/>
    <xf numFmtId="0" fontId="4" fillId="2" borderId="0" xfId="0" applyFont="1" applyFill="1"/>
    <xf numFmtId="0" fontId="4" fillId="0" borderId="1" xfId="0" applyFont="1" applyBorder="1"/>
    <xf numFmtId="0" fontId="6" fillId="0" borderId="1" xfId="0" applyFont="1" applyBorder="1" applyAlignment="1">
      <alignment horizontal="left" vertical="center" wrapText="1"/>
    </xf>
    <xf numFmtId="0" fontId="4" fillId="0" borderId="2" xfId="0" applyFont="1" applyBorder="1"/>
    <xf numFmtId="3" fontId="4" fillId="0" borderId="1" xfId="0" applyNumberFormat="1" applyFont="1" applyBorder="1"/>
    <xf numFmtId="0" fontId="0" fillId="0" borderId="1" xfId="0" quotePrefix="1" applyBorder="1" applyAlignment="1">
      <alignment horizontal="center"/>
    </xf>
    <xf numFmtId="3" fontId="4" fillId="0" borderId="1" xfId="0" applyNumberFormat="1" applyFont="1" applyBorder="1" applyAlignment="1">
      <alignment horizontal="right"/>
    </xf>
    <xf numFmtId="40" fontId="4" fillId="0" borderId="1" xfId="0" applyNumberFormat="1" applyFont="1" applyBorder="1"/>
    <xf numFmtId="3" fontId="4" fillId="0" borderId="1" xfId="0" quotePrefix="1" applyNumberFormat="1" applyFont="1" applyBorder="1"/>
    <xf numFmtId="0" fontId="0" fillId="2" borderId="1" xfId="0" applyFill="1" applyBorder="1"/>
    <xf numFmtId="0" fontId="3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4" fillId="0" borderId="0" xfId="0" quotePrefix="1" applyNumberFormat="1" applyFont="1"/>
    <xf numFmtId="0" fontId="4" fillId="0" borderId="0" xfId="0" quotePrefix="1" applyFont="1"/>
    <xf numFmtId="0" fontId="6" fillId="0" borderId="1" xfId="0" applyFont="1" applyBorder="1"/>
    <xf numFmtId="3" fontId="6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95251</xdr:colOff>
      <xdr:row>1</xdr:row>
      <xdr:rowOff>9525</xdr:rowOff>
    </xdr:from>
    <xdr:to>
      <xdr:col>14</xdr:col>
      <xdr:colOff>674633</xdr:colOff>
      <xdr:row>2</xdr:row>
      <xdr:rowOff>11220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738D0091-C3C0-4B57-95BF-20B939FB6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34376" y="190500"/>
          <a:ext cx="2217682" cy="31602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059F6-3BA7-4DFB-A503-8D7A24771508}">
  <dimension ref="A2:X76"/>
  <sheetViews>
    <sheetView tabSelected="1" workbookViewId="0">
      <selection activeCell="I35" sqref="I35"/>
    </sheetView>
  </sheetViews>
  <sheetFormatPr defaultRowHeight="14.25" x14ac:dyDescent="0.45"/>
  <cols>
    <col min="1" max="1" width="25.73046875" customWidth="1"/>
    <col min="2" max="2" width="10.1328125" bestFit="1" customWidth="1"/>
    <col min="3" max="3" width="10.1328125" customWidth="1"/>
    <col min="4" max="4" width="10.1328125" hidden="1" customWidth="1"/>
    <col min="5" max="5" width="10.1328125" customWidth="1"/>
    <col min="6" max="6" width="5.73046875" customWidth="1"/>
    <col min="7" max="7" width="37.73046875" customWidth="1"/>
    <col min="8" max="8" width="15.73046875" customWidth="1"/>
    <col min="9" max="9" width="13.86328125" customWidth="1"/>
    <col min="11" max="14" width="9.86328125" hidden="1" customWidth="1"/>
    <col min="15" max="15" width="10.86328125" customWidth="1"/>
    <col min="16" max="16" width="2.73046875" customWidth="1"/>
  </cols>
  <sheetData>
    <row r="2" spans="1:24" ht="24.95" customHeight="1" x14ac:dyDescent="0.45"/>
    <row r="3" spans="1:24" ht="17.649999999999999" x14ac:dyDescent="0.5">
      <c r="F3" s="1"/>
      <c r="G3" s="2" t="s">
        <v>0</v>
      </c>
      <c r="H3" s="3"/>
      <c r="I3" s="3"/>
      <c r="J3" s="3"/>
      <c r="K3" s="3"/>
      <c r="L3" s="3"/>
      <c r="M3" s="3"/>
      <c r="N3" s="3"/>
      <c r="O3" s="3"/>
      <c r="P3" s="3"/>
      <c r="Q3" s="4" t="s">
        <v>1</v>
      </c>
      <c r="R3" s="5" t="s">
        <v>2</v>
      </c>
    </row>
    <row r="4" spans="1:24" ht="17.649999999999999" x14ac:dyDescent="0.5">
      <c r="A4" s="6" t="s">
        <v>3</v>
      </c>
      <c r="F4" s="1"/>
      <c r="G4" s="2" t="s">
        <v>4</v>
      </c>
      <c r="H4" s="3"/>
      <c r="I4" s="3"/>
      <c r="J4" s="3"/>
      <c r="K4" s="3"/>
      <c r="L4" s="3"/>
      <c r="M4" s="3"/>
      <c r="N4" s="3"/>
      <c r="O4" s="3"/>
      <c r="P4" s="3"/>
      <c r="Q4" s="7"/>
      <c r="R4" s="7"/>
    </row>
    <row r="5" spans="1:24" x14ac:dyDescent="0.45">
      <c r="F5" s="1"/>
      <c r="G5" s="4"/>
      <c r="P5" s="7"/>
      <c r="Q5" s="8"/>
      <c r="R5" s="7"/>
      <c r="S5" s="7"/>
      <c r="T5" s="7"/>
      <c r="U5" s="7"/>
      <c r="V5" s="7"/>
      <c r="W5" s="7"/>
      <c r="X5" s="7"/>
    </row>
    <row r="6" spans="1:24" ht="15.4" x14ac:dyDescent="0.45">
      <c r="A6" s="8" t="s">
        <v>5</v>
      </c>
      <c r="B6" s="9" t="s">
        <v>6</v>
      </c>
      <c r="C6" s="9" t="s">
        <v>7</v>
      </c>
      <c r="D6" s="10"/>
      <c r="F6" s="1"/>
      <c r="G6" s="6" t="s">
        <v>8</v>
      </c>
      <c r="H6" s="11" t="s">
        <v>9</v>
      </c>
      <c r="P6" s="7"/>
      <c r="Q6" s="8" t="s">
        <v>1</v>
      </c>
      <c r="R6" s="7" t="s">
        <v>10</v>
      </c>
      <c r="S6" s="7"/>
      <c r="T6" s="7"/>
      <c r="U6" s="7"/>
      <c r="V6" s="7"/>
      <c r="W6" s="7"/>
      <c r="X6" s="7"/>
    </row>
    <row r="7" spans="1:24" x14ac:dyDescent="0.45">
      <c r="A7" s="7" t="s">
        <v>11</v>
      </c>
      <c r="B7" s="12"/>
      <c r="C7" s="12"/>
      <c r="D7" s="13" t="e">
        <f>IF(#REF!+#REF!&gt;0,1,0)</f>
        <v>#REF!</v>
      </c>
      <c r="F7" s="1"/>
      <c r="G7" s="4"/>
      <c r="P7" s="7"/>
      <c r="R7" s="7" t="s">
        <v>12</v>
      </c>
      <c r="S7" s="7"/>
      <c r="T7" s="7"/>
      <c r="U7" s="7"/>
      <c r="V7" s="7"/>
      <c r="W7" s="7"/>
      <c r="X7" s="7"/>
    </row>
    <row r="8" spans="1:24" x14ac:dyDescent="0.45">
      <c r="A8" s="7" t="s">
        <v>13</v>
      </c>
      <c r="B8" s="12"/>
      <c r="C8" s="12"/>
      <c r="D8" s="13" t="e">
        <f>IF(#REF!+#REF!&gt;0,1,0)</f>
        <v>#REF!</v>
      </c>
      <c r="F8" s="1"/>
      <c r="G8" s="14"/>
      <c r="H8" s="14" t="s">
        <v>14</v>
      </c>
      <c r="I8" s="15" t="s">
        <v>5</v>
      </c>
      <c r="J8" s="15" t="s">
        <v>15</v>
      </c>
      <c r="K8" s="15"/>
      <c r="L8" s="15"/>
      <c r="M8" s="15"/>
      <c r="N8" s="15"/>
      <c r="O8" s="15" t="s">
        <v>16</v>
      </c>
      <c r="P8" s="7"/>
      <c r="Q8" s="7"/>
      <c r="R8" s="7" t="s">
        <v>17</v>
      </c>
      <c r="S8" s="7"/>
      <c r="T8" s="7"/>
      <c r="U8" s="7"/>
      <c r="V8" s="7"/>
      <c r="W8" s="7"/>
      <c r="X8" s="7"/>
    </row>
    <row r="9" spans="1:24" x14ac:dyDescent="0.45">
      <c r="A9" s="7" t="s">
        <v>18</v>
      </c>
      <c r="B9" s="12"/>
      <c r="C9" s="12"/>
      <c r="D9" s="13"/>
      <c r="F9" s="1"/>
      <c r="G9" s="14"/>
      <c r="H9" s="14"/>
      <c r="I9" s="15"/>
      <c r="J9" s="15"/>
      <c r="K9" s="15"/>
      <c r="L9" s="15"/>
      <c r="M9" s="15"/>
      <c r="N9" s="15"/>
      <c r="O9" s="15"/>
      <c r="P9" s="7"/>
      <c r="Q9" s="7"/>
      <c r="R9" s="7"/>
      <c r="S9" s="7"/>
      <c r="T9" s="7"/>
      <c r="U9" s="7"/>
      <c r="V9" s="7"/>
      <c r="W9" s="7"/>
      <c r="X9" s="7"/>
    </row>
    <row r="10" spans="1:24" x14ac:dyDescent="0.45">
      <c r="A10" s="7" t="s">
        <v>19</v>
      </c>
      <c r="B10" s="12"/>
      <c r="C10" s="12"/>
      <c r="D10" s="13" t="e">
        <f>IF(#REF!+#REF!&gt;0,1,0)</f>
        <v>#REF!</v>
      </c>
      <c r="F10" s="1"/>
      <c r="G10" s="14"/>
      <c r="H10" s="14"/>
      <c r="I10" s="14"/>
      <c r="J10" s="14"/>
      <c r="K10" s="14"/>
      <c r="L10" s="14"/>
      <c r="M10" s="14"/>
      <c r="N10" s="14"/>
      <c r="O10" s="14"/>
      <c r="P10" s="7"/>
      <c r="Q10" s="8"/>
      <c r="R10" s="7"/>
      <c r="S10" s="7"/>
      <c r="T10" s="7"/>
      <c r="U10" s="7"/>
      <c r="V10" s="7"/>
      <c r="W10" s="7"/>
      <c r="X10" s="7"/>
    </row>
    <row r="11" spans="1:24" x14ac:dyDescent="0.45">
      <c r="A11" s="7" t="s">
        <v>20</v>
      </c>
      <c r="B11" s="12"/>
      <c r="C11" s="12"/>
      <c r="D11" s="13"/>
      <c r="F11" s="1"/>
      <c r="G11" s="16" t="s">
        <v>21</v>
      </c>
      <c r="H11" s="17"/>
      <c r="I11" s="18" t="s">
        <v>22</v>
      </c>
      <c r="J11" s="17">
        <v>930000</v>
      </c>
      <c r="K11" s="17"/>
      <c r="L11" s="17"/>
      <c r="M11" s="17"/>
      <c r="N11" s="17"/>
      <c r="O11" s="17">
        <f>IF(SUM(I$13:I$20)&gt;83.33,J11,SUM(I$13:I$20)*11060)</f>
        <v>0</v>
      </c>
      <c r="P11" s="7"/>
      <c r="Q11" s="8" t="s">
        <v>1</v>
      </c>
      <c r="R11" s="7" t="s">
        <v>23</v>
      </c>
      <c r="S11" s="7"/>
      <c r="T11" s="7"/>
      <c r="U11" s="7"/>
      <c r="V11" s="7"/>
      <c r="W11" s="7"/>
      <c r="X11" s="7"/>
    </row>
    <row r="12" spans="1:24" x14ac:dyDescent="0.45">
      <c r="A12" s="7" t="s">
        <v>24</v>
      </c>
      <c r="B12" s="12"/>
      <c r="C12" s="12"/>
      <c r="D12" s="13"/>
      <c r="F12" s="1"/>
      <c r="G12" s="16"/>
      <c r="H12" s="17"/>
      <c r="I12" s="18"/>
      <c r="J12" s="14"/>
      <c r="K12" s="14"/>
      <c r="L12" s="14"/>
      <c r="M12" s="14"/>
      <c r="N12" s="14"/>
      <c r="O12" s="17"/>
      <c r="P12" s="7"/>
      <c r="Q12" s="8" t="s">
        <v>1</v>
      </c>
      <c r="R12" s="7" t="s">
        <v>25</v>
      </c>
      <c r="S12" s="7"/>
      <c r="T12" s="7"/>
      <c r="U12" s="7"/>
      <c r="V12" s="7"/>
      <c r="W12" s="7"/>
      <c r="X12" s="7"/>
    </row>
    <row r="13" spans="1:24" x14ac:dyDescent="0.45">
      <c r="A13" s="7" t="s">
        <v>26</v>
      </c>
      <c r="B13" s="12"/>
      <c r="C13" s="12"/>
      <c r="D13" s="13" t="e">
        <f>IF(#REF!+#REF!&gt;0,1,0)</f>
        <v>#REF!</v>
      </c>
      <c r="F13" s="1"/>
      <c r="G13" s="14" t="s">
        <v>27</v>
      </c>
      <c r="H13" s="19"/>
      <c r="I13" s="20">
        <f>B$7*117/200+C$7*83/200</f>
        <v>0</v>
      </c>
      <c r="J13" s="17">
        <v>6700</v>
      </c>
      <c r="K13" s="17"/>
      <c r="L13" s="17"/>
      <c r="M13" s="17"/>
      <c r="N13" s="17"/>
      <c r="O13" s="21">
        <f t="shared" ref="O13:O20" si="0">IF(I13=0,0,I13*J13)</f>
        <v>0</v>
      </c>
      <c r="P13" s="7"/>
      <c r="Q13" s="7"/>
      <c r="R13" s="7"/>
      <c r="S13" s="7"/>
      <c r="T13" s="7"/>
      <c r="U13" s="7"/>
      <c r="V13" s="7"/>
      <c r="W13" s="7"/>
      <c r="X13" s="7"/>
    </row>
    <row r="14" spans="1:24" x14ac:dyDescent="0.45">
      <c r="A14" s="8" t="s">
        <v>28</v>
      </c>
      <c r="F14" s="1"/>
      <c r="G14" s="14" t="s">
        <v>29</v>
      </c>
      <c r="H14" s="19"/>
      <c r="I14" s="20">
        <f>B$8*117/200+C$8*83/200</f>
        <v>0</v>
      </c>
      <c r="J14" s="17">
        <v>8580</v>
      </c>
      <c r="K14" s="17"/>
      <c r="L14" s="17"/>
      <c r="M14" s="17"/>
      <c r="N14" s="17"/>
      <c r="O14" s="21">
        <f t="shared" si="0"/>
        <v>0</v>
      </c>
      <c r="P14" s="7"/>
      <c r="Q14" s="7"/>
      <c r="R14" s="7"/>
      <c r="S14" s="7"/>
      <c r="T14" s="7"/>
      <c r="U14" s="7"/>
      <c r="V14" s="7"/>
      <c r="W14" s="7"/>
      <c r="X14" s="7"/>
    </row>
    <row r="15" spans="1:24" x14ac:dyDescent="0.45">
      <c r="A15" s="7" t="s">
        <v>30</v>
      </c>
      <c r="B15" s="12"/>
      <c r="C15" s="12"/>
      <c r="D15" s="13"/>
      <c r="F15" s="1"/>
      <c r="G15" s="14" t="s">
        <v>31</v>
      </c>
      <c r="H15" s="19"/>
      <c r="I15" s="20">
        <f>B$9*117/200+C$9*83/200</f>
        <v>0</v>
      </c>
      <c r="J15" s="17">
        <v>8580</v>
      </c>
      <c r="K15" s="17"/>
      <c r="L15" s="17"/>
      <c r="M15" s="17"/>
      <c r="N15" s="17"/>
      <c r="O15" s="21">
        <f>IF(I15=0,0,I15*J15)</f>
        <v>0</v>
      </c>
      <c r="P15" s="7"/>
      <c r="Q15" s="7"/>
      <c r="R15" s="7"/>
      <c r="S15" s="7"/>
      <c r="T15" s="7"/>
      <c r="U15" s="7"/>
      <c r="V15" s="7"/>
      <c r="W15" s="7"/>
      <c r="X15" s="7"/>
    </row>
    <row r="16" spans="1:24" x14ac:dyDescent="0.45">
      <c r="A16" s="7" t="s">
        <v>32</v>
      </c>
      <c r="B16" s="12"/>
      <c r="C16" s="12"/>
      <c r="D16" s="13"/>
      <c r="F16" s="1"/>
      <c r="G16" s="14" t="s">
        <v>33</v>
      </c>
      <c r="H16" s="19"/>
      <c r="I16" s="20">
        <f>B$10*117/200+C$10*83/200</f>
        <v>0</v>
      </c>
      <c r="J16" s="17">
        <v>6700</v>
      </c>
      <c r="K16" s="17"/>
      <c r="L16" s="17"/>
      <c r="M16" s="17"/>
      <c r="N16" s="17"/>
      <c r="O16" s="21">
        <f t="shared" si="0"/>
        <v>0</v>
      </c>
      <c r="P16" s="7"/>
      <c r="Q16" s="7"/>
      <c r="R16" s="7"/>
      <c r="S16" s="7"/>
      <c r="T16" s="7"/>
      <c r="U16" s="7"/>
      <c r="V16" s="7"/>
      <c r="W16" s="7"/>
      <c r="X16" s="7"/>
    </row>
    <row r="17" spans="1:24" x14ac:dyDescent="0.45">
      <c r="A17" s="7" t="s">
        <v>34</v>
      </c>
      <c r="B17" s="12"/>
      <c r="C17" s="12"/>
      <c r="D17" s="13"/>
      <c r="F17" s="1"/>
      <c r="G17" s="14" t="s">
        <v>35</v>
      </c>
      <c r="H17" s="19"/>
      <c r="I17" s="20">
        <f>B$11*117/200+C$11*83/200</f>
        <v>0</v>
      </c>
      <c r="J17" s="17">
        <v>6700</v>
      </c>
      <c r="K17" s="17"/>
      <c r="L17" s="17"/>
      <c r="M17" s="17"/>
      <c r="N17" s="17"/>
      <c r="O17" s="21">
        <f t="shared" si="0"/>
        <v>0</v>
      </c>
      <c r="P17" s="7"/>
      <c r="Q17" s="7"/>
      <c r="R17" s="7"/>
      <c r="S17" s="7"/>
      <c r="T17" s="7"/>
      <c r="U17" s="7"/>
      <c r="V17" s="7"/>
      <c r="W17" s="7"/>
      <c r="X17" s="7"/>
    </row>
    <row r="18" spans="1:24" x14ac:dyDescent="0.45">
      <c r="B18" s="7"/>
      <c r="C18" s="7"/>
      <c r="D18" s="13"/>
      <c r="E18" s="7"/>
      <c r="F18" s="1"/>
      <c r="G18" s="14" t="s">
        <v>36</v>
      </c>
      <c r="H18" s="19"/>
      <c r="I18" s="20">
        <f>B$12*117/200+C$12*83/200</f>
        <v>0</v>
      </c>
      <c r="J18" s="17">
        <v>7780</v>
      </c>
      <c r="K18" s="17"/>
      <c r="L18" s="17"/>
      <c r="M18" s="17"/>
      <c r="N18" s="17"/>
      <c r="O18" s="21">
        <f t="shared" si="0"/>
        <v>0</v>
      </c>
      <c r="P18" s="7"/>
      <c r="Q18" s="7"/>
      <c r="R18" s="7"/>
      <c r="S18" s="7"/>
      <c r="T18" s="7"/>
      <c r="U18" s="7"/>
      <c r="V18" s="7"/>
      <c r="W18" s="7"/>
      <c r="X18" s="7"/>
    </row>
    <row r="19" spans="1:24" x14ac:dyDescent="0.45">
      <c r="A19" s="8" t="s">
        <v>37</v>
      </c>
      <c r="B19" s="7"/>
      <c r="C19" s="7"/>
      <c r="D19" s="7"/>
      <c r="E19" s="7"/>
      <c r="F19" s="1"/>
      <c r="G19" s="14" t="s">
        <v>38</v>
      </c>
      <c r="H19" s="19"/>
      <c r="I19" s="20">
        <f>B$13*117/200+C$13*83/200</f>
        <v>0</v>
      </c>
      <c r="J19" s="17">
        <v>10860</v>
      </c>
      <c r="K19" s="17"/>
      <c r="L19" s="17"/>
      <c r="M19" s="17"/>
      <c r="N19" s="17"/>
      <c r="O19" s="21">
        <f t="shared" si="0"/>
        <v>0</v>
      </c>
      <c r="P19" s="7"/>
      <c r="Q19" s="7"/>
      <c r="R19" s="7"/>
      <c r="S19" s="7"/>
      <c r="T19" s="7"/>
      <c r="U19" s="7"/>
      <c r="V19" s="7"/>
      <c r="W19" s="7"/>
      <c r="X19" s="7"/>
    </row>
    <row r="20" spans="1:24" x14ac:dyDescent="0.45">
      <c r="A20" s="7"/>
      <c r="B20" s="7"/>
      <c r="C20" s="7"/>
      <c r="D20" s="7"/>
      <c r="E20" s="7"/>
      <c r="F20" s="1"/>
      <c r="G20" s="14" t="s">
        <v>39</v>
      </c>
      <c r="H20" s="19"/>
      <c r="I20" s="20">
        <f>((B$15*0.15)*117/200+(C$15*0.15)*83/200)+((B$16*0.3)*117/200+(C$16*0.3)*83/200)+((B$17*0.45)*117/200+(C$17*0.45)*83/200)</f>
        <v>0</v>
      </c>
      <c r="J20" s="17">
        <v>13830</v>
      </c>
      <c r="K20" s="17"/>
      <c r="L20" s="17"/>
      <c r="M20" s="17"/>
      <c r="N20" s="17"/>
      <c r="O20" s="21">
        <f t="shared" si="0"/>
        <v>0</v>
      </c>
      <c r="P20" s="7"/>
      <c r="Q20" s="8"/>
      <c r="R20" s="7"/>
      <c r="S20" s="7"/>
      <c r="T20" s="7"/>
      <c r="U20" s="7"/>
      <c r="V20" s="7"/>
      <c r="W20" s="7"/>
      <c r="X20" s="7"/>
    </row>
    <row r="21" spans="1:24" x14ac:dyDescent="0.45">
      <c r="A21" s="8" t="s">
        <v>40</v>
      </c>
      <c r="B21" s="7"/>
      <c r="C21" s="7"/>
      <c r="D21" s="7"/>
      <c r="E21" s="7"/>
      <c r="F21" s="1"/>
      <c r="G21" s="14"/>
      <c r="H21" s="19"/>
      <c r="I21" s="14"/>
      <c r="J21" s="17"/>
      <c r="K21" s="17"/>
      <c r="L21" s="17"/>
      <c r="M21" s="17"/>
      <c r="N21" s="17"/>
      <c r="O21" s="21"/>
      <c r="P21" s="7"/>
      <c r="Q21" s="8"/>
      <c r="R21" s="7"/>
      <c r="S21" s="7"/>
      <c r="T21" s="7"/>
      <c r="U21" s="7"/>
      <c r="V21" s="7"/>
      <c r="W21" s="7"/>
      <c r="X21" s="7"/>
    </row>
    <row r="22" spans="1:24" x14ac:dyDescent="0.45">
      <c r="A22" s="7" t="s">
        <v>11</v>
      </c>
      <c r="B22" s="12"/>
      <c r="C22" s="7"/>
      <c r="D22" s="7"/>
      <c r="E22" s="7"/>
      <c r="F22" s="1"/>
      <c r="G22" s="14" t="s">
        <v>41</v>
      </c>
      <c r="H22" s="19"/>
      <c r="I22" s="20">
        <f>B$7*117/200+C$7*83/200</f>
        <v>0</v>
      </c>
      <c r="J22" s="17">
        <v>9610</v>
      </c>
      <c r="K22" s="17"/>
      <c r="L22" s="17"/>
      <c r="M22" s="17"/>
      <c r="N22" s="17"/>
      <c r="O22" s="21">
        <f t="shared" ref="O22:O29" si="1">IF(I22=0,0,I22*J22)</f>
        <v>0</v>
      </c>
      <c r="P22" s="7"/>
      <c r="Q22" s="7"/>
      <c r="R22" s="7"/>
      <c r="S22" s="7"/>
      <c r="T22" s="7"/>
      <c r="U22" s="7"/>
      <c r="V22" s="7"/>
      <c r="W22" s="7"/>
      <c r="X22" s="7"/>
    </row>
    <row r="23" spans="1:24" x14ac:dyDescent="0.45">
      <c r="A23" s="7" t="s">
        <v>13</v>
      </c>
      <c r="B23" s="22"/>
      <c r="C23" s="7"/>
      <c r="D23" s="7"/>
      <c r="E23" s="7"/>
      <c r="F23" s="1"/>
      <c r="G23" s="14" t="s">
        <v>42</v>
      </c>
      <c r="H23" s="19"/>
      <c r="I23" s="20">
        <f>B$8*117/200+C$8*83/200</f>
        <v>0</v>
      </c>
      <c r="J23" s="17">
        <v>9610</v>
      </c>
      <c r="K23" s="17"/>
      <c r="L23" s="17"/>
      <c r="M23" s="17"/>
      <c r="N23" s="17"/>
      <c r="O23" s="21">
        <f t="shared" si="1"/>
        <v>0</v>
      </c>
      <c r="P23" s="7"/>
      <c r="Q23" s="7"/>
      <c r="R23" s="7"/>
      <c r="S23" s="7"/>
      <c r="T23" s="7"/>
      <c r="U23" s="7"/>
      <c r="V23" s="7"/>
      <c r="W23" s="7"/>
      <c r="X23" s="7"/>
    </row>
    <row r="24" spans="1:24" x14ac:dyDescent="0.45">
      <c r="A24" s="7" t="s">
        <v>18</v>
      </c>
      <c r="B24" s="22"/>
      <c r="D24" s="7"/>
      <c r="E24" s="7"/>
      <c r="F24" s="1"/>
      <c r="G24" s="14" t="s">
        <v>43</v>
      </c>
      <c r="H24" s="19"/>
      <c r="I24" s="20">
        <f>B$9*117/200+C$9*83/200</f>
        <v>0</v>
      </c>
      <c r="J24" s="17">
        <v>9610</v>
      </c>
      <c r="K24" s="17"/>
      <c r="L24" s="17"/>
      <c r="M24" s="17"/>
      <c r="N24" s="17"/>
      <c r="O24" s="21">
        <f>IF(I24=0,0,I24*J24)</f>
        <v>0</v>
      </c>
      <c r="P24" s="7"/>
      <c r="Q24" s="7"/>
      <c r="R24" s="7"/>
      <c r="S24" s="7"/>
      <c r="T24" s="7"/>
      <c r="U24" s="7"/>
      <c r="V24" s="7"/>
      <c r="W24" s="7"/>
      <c r="X24" s="7"/>
    </row>
    <row r="25" spans="1:24" x14ac:dyDescent="0.45">
      <c r="A25" s="7" t="s">
        <v>19</v>
      </c>
      <c r="B25" s="22"/>
      <c r="D25" s="7"/>
      <c r="E25" s="7"/>
      <c r="F25" s="1"/>
      <c r="G25" s="14" t="s">
        <v>44</v>
      </c>
      <c r="H25" s="19"/>
      <c r="I25" s="20">
        <f>B$10*117/200+C$10*83/200</f>
        <v>0</v>
      </c>
      <c r="J25" s="17">
        <v>9610</v>
      </c>
      <c r="K25" s="17"/>
      <c r="L25" s="17"/>
      <c r="M25" s="17"/>
      <c r="N25" s="17"/>
      <c r="O25" s="21">
        <f t="shared" si="1"/>
        <v>0</v>
      </c>
      <c r="P25" s="7"/>
      <c r="Q25" s="7"/>
      <c r="R25" s="7"/>
      <c r="S25" s="7"/>
      <c r="T25" s="7"/>
      <c r="U25" s="7"/>
      <c r="V25" s="7"/>
      <c r="W25" s="7"/>
      <c r="X25" s="7"/>
    </row>
    <row r="26" spans="1:24" ht="12.75" customHeight="1" x14ac:dyDescent="0.45">
      <c r="A26" s="7" t="s">
        <v>24</v>
      </c>
      <c r="B26" s="22"/>
      <c r="D26" s="7"/>
      <c r="E26" s="7"/>
      <c r="F26" s="1"/>
      <c r="G26" s="14" t="s">
        <v>45</v>
      </c>
      <c r="H26" s="19"/>
      <c r="I26" s="20">
        <f>B$11*117/200+C$11*83/200</f>
        <v>0</v>
      </c>
      <c r="J26" s="17">
        <v>9610</v>
      </c>
      <c r="K26" s="17"/>
      <c r="L26" s="17"/>
      <c r="M26" s="17"/>
      <c r="N26" s="17"/>
      <c r="O26" s="21">
        <f t="shared" si="1"/>
        <v>0</v>
      </c>
      <c r="P26" s="7"/>
      <c r="Q26" s="7"/>
      <c r="R26" s="7"/>
      <c r="S26" s="7"/>
      <c r="T26" s="7"/>
      <c r="U26" s="7"/>
      <c r="V26" s="7"/>
      <c r="W26" s="7"/>
      <c r="X26" s="7"/>
    </row>
    <row r="27" spans="1:24" ht="12.75" customHeight="1" x14ac:dyDescent="0.45">
      <c r="A27" s="7" t="s">
        <v>26</v>
      </c>
      <c r="B27" s="22"/>
      <c r="F27" s="1"/>
      <c r="G27" s="14" t="s">
        <v>46</v>
      </c>
      <c r="H27" s="19"/>
      <c r="I27" s="20">
        <f>B$12*117/200+C$12*83/200</f>
        <v>0</v>
      </c>
      <c r="J27" s="17">
        <v>9610</v>
      </c>
      <c r="K27" s="17"/>
      <c r="L27" s="17"/>
      <c r="M27" s="17"/>
      <c r="N27" s="17"/>
      <c r="O27" s="21">
        <f t="shared" si="1"/>
        <v>0</v>
      </c>
      <c r="P27" s="7"/>
      <c r="Q27" s="8"/>
      <c r="R27" s="7"/>
      <c r="S27" s="7"/>
      <c r="T27" s="7"/>
      <c r="U27" s="7"/>
      <c r="V27" s="7"/>
      <c r="W27" s="7"/>
      <c r="X27" s="7"/>
    </row>
    <row r="28" spans="1:24" ht="12.75" customHeight="1" x14ac:dyDescent="0.45">
      <c r="A28" s="7"/>
      <c r="F28" s="1"/>
      <c r="G28" s="14" t="s">
        <v>47</v>
      </c>
      <c r="H28" s="19"/>
      <c r="I28" s="20">
        <f>B$13*117/200+C$13*83/200</f>
        <v>0</v>
      </c>
      <c r="J28" s="17">
        <v>9610</v>
      </c>
      <c r="K28" s="17"/>
      <c r="L28" s="17"/>
      <c r="M28" s="17"/>
      <c r="N28" s="17"/>
      <c r="O28" s="21">
        <f t="shared" si="1"/>
        <v>0</v>
      </c>
      <c r="P28" s="7"/>
      <c r="Q28" s="7"/>
      <c r="R28" s="7"/>
      <c r="S28" s="7"/>
      <c r="T28" s="7"/>
      <c r="U28" s="7"/>
      <c r="V28" s="7"/>
      <c r="W28" s="7"/>
      <c r="X28" s="7"/>
    </row>
    <row r="29" spans="1:24" ht="12.75" customHeight="1" x14ac:dyDescent="0.45">
      <c r="A29" s="8" t="s">
        <v>48</v>
      </c>
      <c r="F29" s="1"/>
      <c r="G29" s="14" t="s">
        <v>49</v>
      </c>
      <c r="H29" s="19"/>
      <c r="I29" s="20">
        <f>((B$15*0.15)*117/200+(C$15*0.15)*83/200)+((B$16*0.3)*117/200+(C$16*0.3)*83/200)+((B$17*0.45)*117/200+(C$17*0.45)*83/200)</f>
        <v>0</v>
      </c>
      <c r="J29" s="17">
        <v>9610</v>
      </c>
      <c r="K29" s="17"/>
      <c r="L29" s="17"/>
      <c r="M29" s="17"/>
      <c r="N29" s="17"/>
      <c r="O29" s="21">
        <f t="shared" si="1"/>
        <v>0</v>
      </c>
      <c r="P29" s="7"/>
      <c r="Q29" s="8"/>
      <c r="R29" s="7"/>
      <c r="S29" s="7"/>
      <c r="T29" s="7"/>
      <c r="U29" s="7"/>
      <c r="V29" s="7"/>
      <c r="W29" s="7"/>
      <c r="X29" s="7"/>
    </row>
    <row r="30" spans="1:24" ht="12.75" customHeight="1" x14ac:dyDescent="0.45">
      <c r="A30" s="7" t="s">
        <v>11</v>
      </c>
      <c r="B30" s="22"/>
      <c r="F30" s="1"/>
      <c r="G30" s="14"/>
      <c r="H30" s="19"/>
      <c r="I30" s="14"/>
      <c r="J30" s="17"/>
      <c r="K30" s="17"/>
      <c r="L30" s="17"/>
      <c r="M30" s="17"/>
      <c r="N30" s="17"/>
      <c r="O30" s="21"/>
      <c r="P30" s="7"/>
      <c r="Q30" s="8" t="s">
        <v>1</v>
      </c>
      <c r="R30" s="7" t="s">
        <v>50</v>
      </c>
      <c r="S30" s="7"/>
      <c r="T30" s="7"/>
      <c r="U30" s="7"/>
      <c r="V30" s="7"/>
      <c r="W30" s="7"/>
      <c r="X30" s="7"/>
    </row>
    <row r="31" spans="1:24" x14ac:dyDescent="0.45">
      <c r="A31" s="7" t="s">
        <v>13</v>
      </c>
      <c r="B31" s="22"/>
      <c r="F31" s="1"/>
      <c r="G31" s="16" t="s">
        <v>51</v>
      </c>
      <c r="H31" s="17"/>
      <c r="I31" s="18" t="s">
        <v>22</v>
      </c>
      <c r="J31" s="17">
        <v>930000</v>
      </c>
      <c r="K31" s="17">
        <f>IF(I13&gt;83.33,J31,I13*11060)</f>
        <v>0</v>
      </c>
      <c r="L31" s="17">
        <f>IF(I19&gt;83.33,J31,I19*11060)</f>
        <v>0</v>
      </c>
      <c r="M31" s="17">
        <f>IF(I15&gt;83.33,J31,I15*11060)</f>
        <v>0</v>
      </c>
      <c r="N31" s="17">
        <f>IF(I16&gt;83.33,J31,I16*11060)</f>
        <v>0</v>
      </c>
      <c r="O31" s="17">
        <f>MAX(K31:N31)</f>
        <v>0</v>
      </c>
      <c r="P31" s="7"/>
      <c r="Q31" s="8" t="s">
        <v>1</v>
      </c>
      <c r="R31" s="7" t="s">
        <v>23</v>
      </c>
      <c r="S31" s="7"/>
      <c r="T31" s="7"/>
      <c r="U31" s="7"/>
      <c r="V31" s="7"/>
      <c r="W31" s="7"/>
      <c r="X31" s="7"/>
    </row>
    <row r="32" spans="1:24" x14ac:dyDescent="0.45">
      <c r="A32" s="7" t="s">
        <v>18</v>
      </c>
      <c r="B32" s="22"/>
      <c r="F32" s="1"/>
      <c r="G32" s="16" t="s">
        <v>52</v>
      </c>
      <c r="H32" s="17"/>
      <c r="I32" s="18" t="s">
        <v>22</v>
      </c>
      <c r="J32" s="17">
        <v>240000</v>
      </c>
      <c r="K32" s="17">
        <f>IF(I14&gt;20.83,J32,I14*11060)</f>
        <v>0</v>
      </c>
      <c r="L32" s="17">
        <f>IF(I16&gt;20.83,J32,I16*11060)</f>
        <v>0</v>
      </c>
      <c r="M32" s="17"/>
      <c r="N32" s="17">
        <f>IF(I13=0,0,L32)</f>
        <v>0</v>
      </c>
      <c r="O32" s="17">
        <f>IF(K32&gt;N32,K32,N32)</f>
        <v>0</v>
      </c>
      <c r="P32" s="7"/>
      <c r="Q32" s="8" t="s">
        <v>1</v>
      </c>
      <c r="R32" s="7" t="s">
        <v>53</v>
      </c>
      <c r="S32" s="7"/>
      <c r="T32" s="7"/>
      <c r="U32" s="7"/>
      <c r="V32" s="7"/>
      <c r="W32" s="7"/>
      <c r="X32" s="7"/>
    </row>
    <row r="33" spans="1:24" x14ac:dyDescent="0.45">
      <c r="A33" s="7" t="s">
        <v>19</v>
      </c>
      <c r="B33" s="22"/>
      <c r="F33" s="1"/>
      <c r="G33" s="16" t="s">
        <v>54</v>
      </c>
      <c r="H33" s="17"/>
      <c r="I33" s="14"/>
      <c r="J33" s="17">
        <v>280000</v>
      </c>
      <c r="K33" s="14"/>
      <c r="L33" s="14"/>
      <c r="M33" s="14"/>
      <c r="N33" s="14"/>
      <c r="O33" s="21">
        <f>IF(I16=0,0,J33)</f>
        <v>0</v>
      </c>
      <c r="P33" s="7"/>
      <c r="Q33" s="7"/>
      <c r="R33" s="7" t="s">
        <v>55</v>
      </c>
      <c r="S33" s="7"/>
      <c r="T33" s="7"/>
      <c r="U33" s="7"/>
      <c r="V33" s="7"/>
      <c r="W33" s="7"/>
      <c r="X33" s="7"/>
    </row>
    <row r="34" spans="1:24" x14ac:dyDescent="0.45">
      <c r="A34" s="7" t="s">
        <v>24</v>
      </c>
      <c r="B34" s="22"/>
      <c r="F34" s="1"/>
      <c r="G34" s="16"/>
      <c r="H34" s="17"/>
      <c r="I34" s="14"/>
      <c r="J34" s="14"/>
      <c r="K34" s="14"/>
      <c r="L34" s="14"/>
      <c r="M34" s="14"/>
      <c r="N34" s="14"/>
      <c r="O34" s="14"/>
      <c r="P34" s="7"/>
      <c r="Q34" s="7"/>
      <c r="R34" s="7" t="s">
        <v>56</v>
      </c>
      <c r="S34" s="7"/>
      <c r="T34" s="7"/>
      <c r="U34" s="7"/>
      <c r="V34" s="7"/>
      <c r="W34" s="7"/>
      <c r="X34" s="7"/>
    </row>
    <row r="35" spans="1:24" x14ac:dyDescent="0.45">
      <c r="A35" s="7" t="s">
        <v>26</v>
      </c>
      <c r="B35" s="22"/>
      <c r="F35" s="1"/>
      <c r="G35" s="16"/>
      <c r="H35" s="19"/>
      <c r="I35" s="14"/>
      <c r="J35" s="14"/>
      <c r="K35" s="14"/>
      <c r="L35" s="14"/>
      <c r="M35" s="14"/>
      <c r="N35" s="14"/>
      <c r="O35" s="14"/>
      <c r="P35" s="7"/>
      <c r="Q35" s="8"/>
      <c r="R35" s="7"/>
      <c r="S35" s="7"/>
      <c r="T35" s="7"/>
      <c r="U35" s="7"/>
      <c r="V35" s="7"/>
      <c r="W35" s="7"/>
      <c r="X35" s="7"/>
    </row>
    <row r="36" spans="1:24" x14ac:dyDescent="0.45">
      <c r="A36" s="7" t="s">
        <v>57</v>
      </c>
      <c r="B36" s="22"/>
      <c r="F36" s="1"/>
      <c r="G36" s="16"/>
      <c r="H36" s="1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4" x14ac:dyDescent="0.45">
      <c r="A37" s="7" t="s">
        <v>58</v>
      </c>
      <c r="B37" s="22"/>
      <c r="F37" s="1"/>
      <c r="G37" s="14" t="s">
        <v>59</v>
      </c>
      <c r="H37" s="19"/>
      <c r="I37" s="20">
        <f>B$7*117/200+C$7*83/200</f>
        <v>0</v>
      </c>
      <c r="J37" s="17">
        <v>55700</v>
      </c>
      <c r="K37" s="17"/>
      <c r="L37" s="17"/>
      <c r="M37" s="17"/>
      <c r="N37" s="17"/>
      <c r="O37" s="21">
        <f t="shared" ref="O37:O44" si="2">IF(I37=0,0,I37*J37)</f>
        <v>0</v>
      </c>
      <c r="P37" s="7"/>
      <c r="Q37" s="7"/>
      <c r="R37" s="7"/>
      <c r="S37" s="7"/>
      <c r="T37" s="7"/>
      <c r="U37" s="7"/>
      <c r="V37" s="7"/>
      <c r="W37" s="7"/>
      <c r="X37" s="7"/>
    </row>
    <row r="38" spans="1:24" x14ac:dyDescent="0.45">
      <c r="F38" s="1"/>
      <c r="G38" s="14" t="s">
        <v>60</v>
      </c>
      <c r="H38" s="19"/>
      <c r="I38" s="20">
        <f>B$8*117/200+C$8*83/200</f>
        <v>0</v>
      </c>
      <c r="J38" s="17">
        <v>66470</v>
      </c>
      <c r="K38" s="17"/>
      <c r="L38" s="17"/>
      <c r="M38" s="17"/>
      <c r="N38" s="17"/>
      <c r="O38" s="21">
        <f t="shared" si="2"/>
        <v>0</v>
      </c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45">
      <c r="A39" s="4" t="s">
        <v>61</v>
      </c>
      <c r="B39" s="10">
        <v>45905</v>
      </c>
      <c r="C39" s="10">
        <v>46270</v>
      </c>
      <c r="F39" s="1"/>
      <c r="G39" s="14" t="s">
        <v>62</v>
      </c>
      <c r="H39" s="19"/>
      <c r="I39" s="20">
        <f>B$9*117/200+C$9*83/200</f>
        <v>0</v>
      </c>
      <c r="J39" s="17">
        <v>61450</v>
      </c>
      <c r="K39" s="17"/>
      <c r="L39" s="17"/>
      <c r="M39" s="17"/>
      <c r="N39" s="17"/>
      <c r="O39" s="21">
        <f>IF(I39=0,0,I39*J39)</f>
        <v>0</v>
      </c>
      <c r="P39" s="7"/>
      <c r="Q39" s="7"/>
      <c r="R39" s="7"/>
      <c r="S39" s="7"/>
      <c r="T39" s="7"/>
      <c r="U39" s="7"/>
      <c r="V39" s="7"/>
      <c r="W39" s="7"/>
      <c r="X39" s="7"/>
    </row>
    <row r="40" spans="1:24" x14ac:dyDescent="0.45">
      <c r="A40" t="s">
        <v>63</v>
      </c>
      <c r="B40" s="22"/>
      <c r="C40" s="22"/>
      <c r="F40" s="1"/>
      <c r="G40" s="14" t="s">
        <v>64</v>
      </c>
      <c r="H40" s="19"/>
      <c r="I40" s="20">
        <f>B$10*117/200+C$10*83/200</f>
        <v>0</v>
      </c>
      <c r="J40" s="17">
        <v>55700</v>
      </c>
      <c r="K40" s="17"/>
      <c r="L40" s="17"/>
      <c r="M40" s="17"/>
      <c r="N40" s="17"/>
      <c r="O40" s="21">
        <f t="shared" si="2"/>
        <v>0</v>
      </c>
      <c r="P40" s="7"/>
      <c r="Q40" s="7"/>
      <c r="R40" s="7"/>
      <c r="S40" s="7"/>
      <c r="T40" s="7"/>
      <c r="U40" s="7"/>
      <c r="V40" s="7"/>
      <c r="W40" s="7"/>
      <c r="X40" s="7"/>
    </row>
    <row r="41" spans="1:24" x14ac:dyDescent="0.45">
      <c r="A41" t="s">
        <v>65</v>
      </c>
      <c r="B41" s="22"/>
      <c r="C41" s="22"/>
      <c r="F41" s="1"/>
      <c r="G41" s="14" t="s">
        <v>66</v>
      </c>
      <c r="H41" s="19"/>
      <c r="I41" s="20">
        <f>B$11*117/200+C$11*83/200</f>
        <v>0</v>
      </c>
      <c r="J41" s="17">
        <v>55700</v>
      </c>
      <c r="K41" s="17"/>
      <c r="L41" s="17"/>
      <c r="M41" s="17"/>
      <c r="N41" s="17"/>
      <c r="O41" s="21">
        <f t="shared" si="2"/>
        <v>0</v>
      </c>
      <c r="P41" s="7"/>
      <c r="Q41" s="7"/>
      <c r="R41" s="7"/>
      <c r="S41" s="7"/>
      <c r="T41" s="7"/>
      <c r="U41" s="7"/>
      <c r="V41" s="7"/>
      <c r="W41" s="7"/>
      <c r="X41" s="7"/>
    </row>
    <row r="42" spans="1:24" x14ac:dyDescent="0.45">
      <c r="F42" s="1"/>
      <c r="G42" s="14" t="s">
        <v>67</v>
      </c>
      <c r="H42" s="19"/>
      <c r="I42" s="20">
        <f>B$12*117/200+C$12*83/200</f>
        <v>0</v>
      </c>
      <c r="J42" s="17">
        <v>42870</v>
      </c>
      <c r="K42" s="17"/>
      <c r="L42" s="17"/>
      <c r="M42" s="17"/>
      <c r="N42" s="17"/>
      <c r="O42" s="21">
        <f t="shared" si="2"/>
        <v>0</v>
      </c>
      <c r="P42" s="7"/>
      <c r="Q42" s="7"/>
      <c r="R42" s="7"/>
      <c r="S42" s="7"/>
      <c r="T42" s="7"/>
      <c r="U42" s="7"/>
      <c r="V42" s="7"/>
      <c r="W42" s="7"/>
      <c r="X42" s="7"/>
    </row>
    <row r="43" spans="1:24" x14ac:dyDescent="0.45">
      <c r="B43" s="23"/>
      <c r="F43" s="1"/>
      <c r="G43" s="14" t="s">
        <v>68</v>
      </c>
      <c r="H43" s="19"/>
      <c r="I43" s="20">
        <f>B$13*117/200+C$13*83/200</f>
        <v>0</v>
      </c>
      <c r="J43" s="17">
        <v>87010</v>
      </c>
      <c r="K43" s="17"/>
      <c r="L43" s="17"/>
      <c r="M43" s="17"/>
      <c r="N43" s="17"/>
      <c r="O43" s="21">
        <f t="shared" si="2"/>
        <v>0</v>
      </c>
      <c r="S43" s="7"/>
      <c r="T43" s="7"/>
      <c r="U43" s="7"/>
      <c r="V43" s="7"/>
      <c r="W43" s="7"/>
      <c r="X43" s="7"/>
    </row>
    <row r="44" spans="1:24" x14ac:dyDescent="0.45">
      <c r="A44" s="4" t="s">
        <v>69</v>
      </c>
      <c r="B44" s="22"/>
      <c r="F44" s="1"/>
      <c r="G44" s="14" t="s">
        <v>70</v>
      </c>
      <c r="H44" s="19"/>
      <c r="I44" s="20">
        <f>((B$15*0.15)*117/200+(C$15*0.15)*83/200)+((B$16*0.3)*117/200+(C$16*0.3)*83/200)+((B$17*0.45)*117/200+(C$17*0.45)*83/200)</f>
        <v>0</v>
      </c>
      <c r="J44" s="17">
        <v>76150</v>
      </c>
      <c r="K44" s="17"/>
      <c r="L44" s="17"/>
      <c r="M44" s="17"/>
      <c r="N44" s="17"/>
      <c r="O44" s="21">
        <f t="shared" si="2"/>
        <v>0</v>
      </c>
      <c r="Q44" s="8"/>
      <c r="R44" s="7"/>
      <c r="T44" s="7"/>
      <c r="U44" s="7"/>
      <c r="V44" s="7"/>
      <c r="W44" s="7"/>
      <c r="X44" s="7"/>
    </row>
    <row r="45" spans="1:24" x14ac:dyDescent="0.45">
      <c r="A45" t="s">
        <v>71</v>
      </c>
      <c r="F45" s="1"/>
      <c r="G45" s="14"/>
      <c r="H45" s="19"/>
      <c r="I45" s="14"/>
      <c r="J45" s="17"/>
      <c r="K45" s="17"/>
      <c r="L45" s="17"/>
      <c r="M45" s="17"/>
      <c r="N45" s="17"/>
      <c r="O45" s="21"/>
      <c r="R45" s="7"/>
      <c r="S45" s="7"/>
      <c r="X45" s="7"/>
    </row>
    <row r="46" spans="1:24" x14ac:dyDescent="0.45">
      <c r="F46" s="1"/>
      <c r="G46" s="14" t="s">
        <v>72</v>
      </c>
      <c r="H46" s="19"/>
      <c r="I46" s="14">
        <f>B22</f>
        <v>0</v>
      </c>
      <c r="J46" s="17">
        <v>13600</v>
      </c>
      <c r="K46" s="17"/>
      <c r="L46" s="17"/>
      <c r="M46" s="17"/>
      <c r="N46" s="17"/>
      <c r="O46" s="21">
        <f t="shared" ref="O46:O53" si="3">IF(I46=0,0,I46*J46)</f>
        <v>0</v>
      </c>
    </row>
    <row r="47" spans="1:24" x14ac:dyDescent="0.45">
      <c r="F47" s="1"/>
      <c r="G47" s="14" t="s">
        <v>73</v>
      </c>
      <c r="H47" s="19"/>
      <c r="I47" s="14">
        <f>B23</f>
        <v>0</v>
      </c>
      <c r="J47" s="17">
        <v>9730</v>
      </c>
      <c r="K47" s="17"/>
      <c r="L47" s="17"/>
      <c r="M47" s="17"/>
      <c r="N47" s="17"/>
      <c r="O47" s="21">
        <f t="shared" si="3"/>
        <v>0</v>
      </c>
    </row>
    <row r="48" spans="1:24" x14ac:dyDescent="0.45">
      <c r="F48" s="1"/>
      <c r="G48" s="14" t="s">
        <v>74</v>
      </c>
      <c r="H48" s="19"/>
      <c r="I48" s="14">
        <f>B24</f>
        <v>0</v>
      </c>
      <c r="J48" s="17">
        <v>9730</v>
      </c>
      <c r="K48" s="17"/>
      <c r="L48" s="17"/>
      <c r="M48" s="17"/>
      <c r="N48" s="17"/>
      <c r="O48" s="21">
        <f>IF(I48=0,0,I48*J48)</f>
        <v>0</v>
      </c>
    </row>
    <row r="49" spans="3:18" x14ac:dyDescent="0.45">
      <c r="F49" s="1"/>
      <c r="G49" s="14" t="s">
        <v>75</v>
      </c>
      <c r="H49" s="19"/>
      <c r="I49" s="14">
        <f>B25</f>
        <v>0</v>
      </c>
      <c r="J49" s="17">
        <v>13600</v>
      </c>
      <c r="K49" s="17"/>
      <c r="L49" s="17"/>
      <c r="M49" s="17"/>
      <c r="N49" s="17"/>
      <c r="O49" s="21">
        <f t="shared" si="3"/>
        <v>0</v>
      </c>
    </row>
    <row r="50" spans="3:18" x14ac:dyDescent="0.45">
      <c r="F50" s="1"/>
      <c r="G50" s="14" t="s">
        <v>76</v>
      </c>
      <c r="H50" s="19"/>
      <c r="I50" s="14"/>
      <c r="J50" s="17">
        <v>0</v>
      </c>
      <c r="K50" s="17"/>
      <c r="L50" s="17"/>
      <c r="M50" s="17"/>
      <c r="N50" s="17"/>
      <c r="O50" s="21">
        <f t="shared" si="3"/>
        <v>0</v>
      </c>
      <c r="Q50" s="4" t="s">
        <v>1</v>
      </c>
      <c r="R50" t="s">
        <v>77</v>
      </c>
    </row>
    <row r="51" spans="3:18" x14ac:dyDescent="0.45">
      <c r="F51" s="1"/>
      <c r="G51" s="14" t="s">
        <v>78</v>
      </c>
      <c r="H51" s="19"/>
      <c r="I51" s="14">
        <f>B26</f>
        <v>0</v>
      </c>
      <c r="J51" s="17">
        <v>13600</v>
      </c>
      <c r="K51" s="17"/>
      <c r="L51" s="17"/>
      <c r="M51" s="17"/>
      <c r="N51" s="17"/>
      <c r="O51" s="21">
        <f t="shared" si="3"/>
        <v>0</v>
      </c>
    </row>
    <row r="52" spans="3:18" x14ac:dyDescent="0.45">
      <c r="F52" s="1"/>
      <c r="G52" s="14" t="s">
        <v>79</v>
      </c>
      <c r="H52" s="19"/>
      <c r="I52" s="14">
        <f>B27</f>
        <v>0</v>
      </c>
      <c r="J52" s="17">
        <v>21210</v>
      </c>
      <c r="K52" s="17"/>
      <c r="L52" s="17"/>
      <c r="M52" s="17"/>
      <c r="N52" s="17"/>
      <c r="O52" s="21">
        <f t="shared" si="3"/>
        <v>0</v>
      </c>
    </row>
    <row r="53" spans="3:18" x14ac:dyDescent="0.45">
      <c r="F53" s="1"/>
      <c r="G53" s="14" t="s">
        <v>80</v>
      </c>
      <c r="H53" s="19"/>
      <c r="I53" s="14"/>
      <c r="J53" s="17">
        <v>0</v>
      </c>
      <c r="K53" s="17"/>
      <c r="L53" s="17"/>
      <c r="M53" s="17"/>
      <c r="N53" s="17"/>
      <c r="O53" s="21">
        <f t="shared" si="3"/>
        <v>0</v>
      </c>
      <c r="Q53" s="4" t="s">
        <v>1</v>
      </c>
      <c r="R53" t="s">
        <v>81</v>
      </c>
    </row>
    <row r="54" spans="3:18" x14ac:dyDescent="0.45">
      <c r="F54" s="1"/>
      <c r="G54" s="7"/>
      <c r="H54" s="24"/>
      <c r="I54" s="7"/>
      <c r="J54" s="25"/>
      <c r="K54" s="25"/>
      <c r="L54" s="25"/>
      <c r="M54" s="25"/>
      <c r="N54" s="25"/>
      <c r="O54" s="26"/>
      <c r="Q54" s="4"/>
    </row>
    <row r="55" spans="3:18" x14ac:dyDescent="0.45">
      <c r="C55" s="23"/>
      <c r="F55" s="1"/>
      <c r="G55" s="14" t="s">
        <v>82</v>
      </c>
      <c r="H55" s="19"/>
      <c r="I55" s="14">
        <f>SUM(B30:B37)</f>
        <v>0</v>
      </c>
      <c r="J55" s="17">
        <v>10330</v>
      </c>
      <c r="K55" s="17"/>
      <c r="L55" s="17"/>
      <c r="M55" s="17"/>
      <c r="N55" s="17"/>
      <c r="O55" s="21">
        <f>IF(I55=0,0,I55*J55)</f>
        <v>0</v>
      </c>
      <c r="Q55" s="4" t="s">
        <v>1</v>
      </c>
      <c r="R55" t="s">
        <v>83</v>
      </c>
    </row>
    <row r="56" spans="3:18" x14ac:dyDescent="0.45">
      <c r="G56" s="7"/>
      <c r="H56" s="24"/>
      <c r="I56" s="7"/>
      <c r="J56" s="25"/>
      <c r="K56" s="25"/>
      <c r="L56" s="25"/>
      <c r="M56" s="25"/>
      <c r="N56" s="25"/>
      <c r="O56" s="27"/>
    </row>
    <row r="57" spans="3:18" x14ac:dyDescent="0.45">
      <c r="G57" s="14" t="s">
        <v>84</v>
      </c>
      <c r="H57" s="19"/>
      <c r="I57" s="14">
        <f>(B40+B41)*117/200+(C40+C41)*83/200</f>
        <v>0</v>
      </c>
      <c r="J57" s="17">
        <v>41120</v>
      </c>
      <c r="K57" s="17"/>
      <c r="L57" s="17"/>
      <c r="M57" s="17"/>
      <c r="N57" s="17"/>
      <c r="O57" s="21">
        <f>IF(I57=0,0,I57*J57)</f>
        <v>0</v>
      </c>
    </row>
    <row r="58" spans="3:18" x14ac:dyDescent="0.45">
      <c r="G58" s="14" t="s">
        <v>85</v>
      </c>
      <c r="H58" s="19"/>
      <c r="I58" s="14">
        <f>B41</f>
        <v>0</v>
      </c>
      <c r="J58" s="17">
        <v>20020</v>
      </c>
      <c r="K58" s="17"/>
      <c r="L58" s="17"/>
      <c r="M58" s="17"/>
      <c r="N58" s="17"/>
      <c r="O58" s="21">
        <f>IF(I58=0,0,I58*J58)</f>
        <v>0</v>
      </c>
    </row>
    <row r="59" spans="3:18" x14ac:dyDescent="0.45">
      <c r="G59" s="7"/>
      <c r="H59" s="24"/>
      <c r="I59" s="7"/>
      <c r="J59" s="25"/>
      <c r="K59" s="25"/>
      <c r="L59" s="25"/>
      <c r="M59" s="25"/>
      <c r="N59" s="25"/>
      <c r="O59" s="26"/>
    </row>
    <row r="60" spans="3:18" x14ac:dyDescent="0.45">
      <c r="G60" s="14" t="s">
        <v>86</v>
      </c>
      <c r="H60" s="19"/>
      <c r="I60" s="14"/>
      <c r="J60" s="17">
        <v>489630</v>
      </c>
      <c r="K60" s="17"/>
      <c r="L60" s="17"/>
      <c r="M60" s="17"/>
      <c r="N60" s="17"/>
      <c r="O60" s="17">
        <f>IF(B44=1,J60,0)</f>
        <v>0</v>
      </c>
      <c r="Q60" s="4" t="s">
        <v>1</v>
      </c>
      <c r="R60" t="s">
        <v>87</v>
      </c>
    </row>
    <row r="62" spans="3:18" x14ac:dyDescent="0.45">
      <c r="G62" s="28" t="s">
        <v>88</v>
      </c>
      <c r="H62" s="19"/>
      <c r="I62" s="14"/>
      <c r="J62" s="17"/>
      <c r="K62" s="17"/>
      <c r="L62" s="17"/>
      <c r="M62" s="17"/>
      <c r="N62" s="17"/>
      <c r="O62" s="29">
        <f>SUM(O11:O60)</f>
        <v>0</v>
      </c>
      <c r="Q62" s="8"/>
    </row>
    <row r="74" spans="7:17" x14ac:dyDescent="0.45"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6" spans="7:17" x14ac:dyDescent="0.45">
      <c r="G76" s="4"/>
    </row>
  </sheetData>
  <protectedRanges>
    <protectedRange sqref="B15:C17 B7:C13 E24:E26 E19:E21" name="Område7"/>
    <protectedRange sqref="B19:C20" name="Område1"/>
    <protectedRange sqref="B22:B27" name="Område2"/>
    <protectedRange sqref="B30:B37" name="Område3"/>
    <protectedRange sqref="B40:C41" name="Område4"/>
    <protectedRange sqref="B44" name="Område5"/>
    <protectedRange sqref="H6" name="Område6"/>
  </protectedRange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FFL2026-TilskudsberegnerGYM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Nielsen</dc:creator>
  <cp:lastModifiedBy>Kasper Nielsen</cp:lastModifiedBy>
  <dcterms:created xsi:type="dcterms:W3CDTF">2025-08-29T12:13:33Z</dcterms:created>
  <dcterms:modified xsi:type="dcterms:W3CDTF">2025-11-18T08:23:41Z</dcterms:modified>
</cp:coreProperties>
</file>